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0" windowWidth="19440" windowHeight="10995"/>
  </bookViews>
  <sheets>
    <sheet name="Новополоцк 2024" sheetId="1" r:id="rId1"/>
  </sheets>
  <definedNames>
    <definedName name="_xlnm.Print_Area" localSheetId="0">'Новополоцк 2024'!$A$1:$M$69</definedName>
  </definedNames>
  <calcPr calcId="144525"/>
</workbook>
</file>

<file path=xl/calcChain.xml><?xml version="1.0" encoding="utf-8"?>
<calcChain xmlns="http://schemas.openxmlformats.org/spreadsheetml/2006/main">
  <c r="J24" i="1" l="1"/>
  <c r="H27" i="1" l="1"/>
  <c r="I27" i="1"/>
  <c r="K27" i="1"/>
  <c r="L27" i="1"/>
  <c r="M27" i="1"/>
  <c r="G27" i="1"/>
  <c r="C27" i="1"/>
  <c r="J23" i="1"/>
  <c r="K21" i="1" l="1"/>
  <c r="I21" i="1"/>
  <c r="G21" i="1"/>
  <c r="C21" i="1"/>
  <c r="D19" i="1"/>
  <c r="F68" i="1" s="1"/>
  <c r="J19" i="1"/>
  <c r="L17" i="1" l="1"/>
  <c r="J17" i="1" s="1"/>
  <c r="H17" i="1"/>
  <c r="D17" i="1"/>
  <c r="F66" i="1" s="1"/>
  <c r="D16" i="1"/>
  <c r="H16" i="1"/>
  <c r="L16" i="1"/>
  <c r="H18" i="1"/>
  <c r="L18" i="1"/>
  <c r="J16" i="1" l="1"/>
  <c r="L21" i="1"/>
  <c r="H14" i="1"/>
  <c r="M11" i="1" l="1"/>
  <c r="M21" i="1" s="1"/>
  <c r="J52" i="1" l="1"/>
  <c r="H52" i="1" s="1"/>
  <c r="H53" i="1" s="1"/>
  <c r="C53" i="1"/>
  <c r="G53" i="1"/>
  <c r="M53" i="1"/>
  <c r="L53" i="1"/>
  <c r="K53" i="1"/>
  <c r="J53" i="1"/>
  <c r="I53" i="1"/>
  <c r="J33" i="1"/>
  <c r="J32" i="1"/>
  <c r="J42" i="1" l="1"/>
  <c r="J43" i="1"/>
  <c r="J44" i="1"/>
  <c r="J45" i="1"/>
  <c r="J41" i="1"/>
  <c r="H41" i="1" s="1"/>
  <c r="J11" i="1" l="1"/>
  <c r="H11" i="1" l="1"/>
  <c r="H21" i="1" s="1"/>
  <c r="D11" i="1" l="1"/>
  <c r="F60" i="1" l="1"/>
  <c r="D20" i="1"/>
  <c r="F69" i="1" s="1"/>
  <c r="J25" i="1" l="1"/>
  <c r="C46" i="1"/>
  <c r="J18" i="1"/>
  <c r="D18" i="1"/>
  <c r="F67" i="1" s="1"/>
  <c r="J15" i="1"/>
  <c r="D15" i="1"/>
  <c r="F65" i="1"/>
  <c r="F64" i="1" l="1"/>
  <c r="D13" i="1" l="1"/>
  <c r="F62" i="1" s="1"/>
  <c r="D14" i="1"/>
  <c r="F63" i="1" s="1"/>
  <c r="D12" i="1"/>
  <c r="J20" i="1"/>
  <c r="D21" i="1" l="1"/>
  <c r="F61" i="1"/>
  <c r="I46" i="1"/>
  <c r="K46" i="1"/>
  <c r="L46" i="1"/>
  <c r="G46" i="1"/>
  <c r="M46" i="1" l="1"/>
  <c r="J35" i="1" l="1"/>
  <c r="J34" i="1"/>
  <c r="H34" i="1" s="1"/>
  <c r="H35" i="1" l="1"/>
  <c r="H33" i="1"/>
  <c r="J38" i="1" l="1"/>
  <c r="H38" i="1" s="1"/>
  <c r="J13" i="1" l="1"/>
  <c r="J12" i="1" l="1"/>
  <c r="M49" i="1" l="1"/>
  <c r="L49" i="1"/>
  <c r="K49" i="1"/>
  <c r="I49" i="1"/>
  <c r="J48" i="1"/>
  <c r="J40" i="1"/>
  <c r="H40" i="1" s="1"/>
  <c r="J39" i="1"/>
  <c r="J37" i="1"/>
  <c r="J36" i="1"/>
  <c r="H36" i="1" s="1"/>
  <c r="M30" i="1"/>
  <c r="L30" i="1"/>
  <c r="K30" i="1"/>
  <c r="J30" i="1"/>
  <c r="I30" i="1"/>
  <c r="I54" i="1" s="1"/>
  <c r="H30" i="1"/>
  <c r="G30" i="1"/>
  <c r="C30" i="1"/>
  <c r="J26" i="1"/>
  <c r="D54" i="1"/>
  <c r="J14" i="1"/>
  <c r="J21" i="1" s="1"/>
  <c r="J27" i="1" l="1"/>
  <c r="K54" i="1"/>
  <c r="M54" i="1"/>
  <c r="C54" i="1"/>
  <c r="L54" i="1"/>
  <c r="H37" i="1"/>
  <c r="J46" i="1"/>
  <c r="H48" i="1"/>
  <c r="H32" i="1"/>
  <c r="H39" i="1"/>
  <c r="J49" i="1"/>
  <c r="H46" i="1" l="1"/>
  <c r="H49" i="1"/>
  <c r="G48" i="1"/>
  <c r="G49" i="1" s="1"/>
  <c r="G54" i="1" s="1"/>
  <c r="J54" i="1" l="1"/>
  <c r="H54" i="1" l="1"/>
</calcChain>
</file>

<file path=xl/sharedStrings.xml><?xml version="1.0" encoding="utf-8"?>
<sst xmlns="http://schemas.openxmlformats.org/spreadsheetml/2006/main" count="103" uniqueCount="85">
  <si>
    <t>№ п/п</t>
  </si>
  <si>
    <t>Наименование объекта</t>
  </si>
  <si>
    <t>Стоимость проведения капитального ремонта, руб.</t>
  </si>
  <si>
    <t>окончание месяц, год</t>
  </si>
  <si>
    <t>сметная</t>
  </si>
  <si>
    <t>договорная</t>
  </si>
  <si>
    <t>в том числе</t>
  </si>
  <si>
    <t>бюджет</t>
  </si>
  <si>
    <t>сумма от внесения платы за капитальный ремонт гражданами и арендаторами нежилых помещений</t>
  </si>
  <si>
    <t>Раздел 1. Объекты с вводом площади в текущем году:</t>
  </si>
  <si>
    <t>Итого по разделу 1:</t>
  </si>
  <si>
    <t>Итого по разделу 2:</t>
  </si>
  <si>
    <t>Итого по разделу 3:</t>
  </si>
  <si>
    <t>Итого по разделу 4:</t>
  </si>
  <si>
    <t>Итого по разделу 5:</t>
  </si>
  <si>
    <t>ВСЕГО по графику:</t>
  </si>
  <si>
    <t>Информация по объектам текущего графика капитального ремонта жилищного фонда</t>
  </si>
  <si>
    <t xml:space="preserve">Сроки проведения капитального ремонта </t>
  </si>
  <si>
    <t>Виды ремонтно-сроительных работ</t>
  </si>
  <si>
    <t>Подрядная организация</t>
  </si>
  <si>
    <t>Новополоцкое КУП "ЖРЭО"</t>
  </si>
  <si>
    <t>По объектам капитального ремонта, не включенным в Разделы 1-4 текущего графика: опломбировка счётчиков (свет, вода, тепло); выдача всех видов ТУ; выдача актов разграничения балансовой принадлежности;  оплата услуг: СЭС, МЧС, ЭФИ, ЦСМС.</t>
  </si>
  <si>
    <t>Сроки проведения капитального ремонта</t>
  </si>
  <si>
    <t>всего</t>
  </si>
  <si>
    <t xml:space="preserve">начало месяц, год </t>
  </si>
  <si>
    <t>Нормативный срок производства работ, мес.</t>
  </si>
  <si>
    <t>Замена кровли; ремонт кирпичной кладки стен; замена оконных и дверных блоков в МОП; ремонт крылец, приямков; замена отмостки; замена магистралей системы отопления; замена воздуховодов, клапанов дымоудаления, вентиляторов системы противодымной вентиляции; замена приточного вентилятора; замена магистралей и стояков ХГВ, канализации, системы внутреннего водостока; замена сетей электрооборудования системы противодымной защиты, системы элетроснабжения, установка АПИ, устройство молниезащиты.</t>
  </si>
  <si>
    <t>Замена оконных и дверных блоков в МОП и вспомогательных помещениях, отмостки, системы отопления по подвалу, оборудования в ИТП,стояков и магистралей ХГВ, канализации; ремонт балконов, козырьков над подъездами, крылец, стыков наружных стеновых панелей; устройство металлических ограждений балконов, ограждений оконных блоков в МОП, металлических решеток окон подвала, полов и приямков в ИПТ; защита утеплителя торцевой стены фартуком из гнутого профиля; замена системы электроснабжения, системы заземления и уравнивания потениалов; установка АПИ.</t>
  </si>
  <si>
    <t>Замена кровли, будки выхода на кровлю, покрытия кровли козырьков над входами в подъезды, оконных и дверных блоков в МОП, ограждения балконов, отмостки, замена системы отопления, оборудования ИТП, стояков и магистралей ХГВ, канализации; устройство приямков, обрамления балконных плит, металлического ограждения на промежуточной площадке лестничной клетки; ремонт швов наружных стеновых панелей, крылец, балконных плит; наращивание стен парапетов; замена системы молниезащиты, заземления и уравнивания потенциалов, установка АПИ</t>
  </si>
  <si>
    <t>Замена кровли козырьков лоджий и балконов 9-го этажа, козырьков входов в подъезды, оконных и дверных блоков в МОП, отмостки, системы отопления, стояков и магистралей ХГВ, канализации, оборудования ИТП; устройство новой конструкции кровли, светового приямка, приямка в ИТП; ремонт швов наружных стеновых панелей, ступеней и площадок спуска в техподполье, бетонных поверхностей крылец входов; установка ограждений на спусках в техподполье; устройство системы молниезащиты, установка АПИ; замена системы электроснабжения, уравнивания потенциалов.</t>
  </si>
  <si>
    <t>Замена рулонной кровли здания, рулонного покрытия ж/б козырька входа в подъезды и козырьков над балконами, оконных и дверных блоков в МОП; ремонт вентшахт, поверхности ж/б стенок и экранов балконов и лоджий, бетонных крылец входов, входов в подвал; устройство организованного наружного водостока, кирпичных перегородок в насосной и узле управления с заменой полов, звукоизоляции стен водомерного узла; ремонт цоколя и стенок входных групп; замена оборудования в ИТП, системы отопления по подвалу, магистралей и стояков ХГВ, канализации, сетей электроснабжения, устройство системы молниезащиты, заземления и уравнивания потенциалов, установка АПИ.</t>
  </si>
  <si>
    <t>Текущий график капитального ремонта жилищного фонда г.Новополоцка на 2024 год</t>
  </si>
  <si>
    <t>Ввод площади в текущем году, тыс. кв. м.</t>
  </si>
  <si>
    <t>Использовано средств на 01.01.2024 г., руб.</t>
  </si>
  <si>
    <t>План финансирования 2024 года, руб.</t>
  </si>
  <si>
    <t>кредиторская задолженность на 01.01.2024 г.</t>
  </si>
  <si>
    <t>стоимость работ на 2024 год</t>
  </si>
  <si>
    <t>начало              месяц, 
год</t>
  </si>
  <si>
    <t>окончание месяц, 
год</t>
  </si>
  <si>
    <t>Раздел 2. Объекты без ввода площади в текущем году:</t>
  </si>
  <si>
    <t>Раздел 3. Объекты по капитальному ремонту отдельных конструктивных элементов:</t>
  </si>
  <si>
    <t>Раздел 4. Разработка проектной документации:</t>
  </si>
  <si>
    <t>Раздел 5. Затраты заказчика:</t>
  </si>
  <si>
    <t>Стоимость 1 кв. м., руб.</t>
  </si>
  <si>
    <t>Капитальный ремонт жилого дома № 12 по ул. Я. Купалы в г. Новополоцке</t>
  </si>
  <si>
    <t>Капитальный ремонт жилого дома № 91 по ул. Молодежная в г. Новополоцке</t>
  </si>
  <si>
    <t>Капитальный ремонт жилого дома № 181 корп. 3 по ул. Молодежной в г. Новополоцке</t>
  </si>
  <si>
    <t>Капитальный ремонт жилого дома № 144 по ул. Молодежная в г. Новополоцке</t>
  </si>
  <si>
    <t>Капитальный ремонт жилого дома № 1 по 
ул. Калинина в г. Новополоцке</t>
  </si>
  <si>
    <t>Общая площадь квартир жилых 
домов, 
кв. м.</t>
  </si>
  <si>
    <t>Капитальный ремонт жилого дома № 17 корпус 2 по ул. Дзержинского в г. Новополоцке</t>
  </si>
  <si>
    <t xml:space="preserve">Капитальный ремонт жилого дома № 16 по 
ул. Парковая в г. Новополоцке. </t>
  </si>
  <si>
    <t>Капитальный ремонт жилого дома № 3 по 
ул. Калинина в г. Новополоцке</t>
  </si>
  <si>
    <t>Капитальный ремонт жилого дома № 30 по
ул. Парковая в г. Новополоцке</t>
  </si>
  <si>
    <t>Капитальный ремонт жилого дома № 25 по 
ул. Армейская в г. Новополоцке</t>
  </si>
  <si>
    <t>Капитальный ремонт жилого дома № 3 по 
ул. Блохина в г. Новополоцке</t>
  </si>
  <si>
    <t>Капитальный ремонт жилого дома № 174 
корп. 3 по ул. Молодежной в г. Новополоцке</t>
  </si>
  <si>
    <t>Капитальный ремонт жилого дома № 174 
корп. 4 по ул. Молодежной в г. Новополоцке</t>
  </si>
  <si>
    <t>ООО "Проф НК"</t>
  </si>
  <si>
    <t>Замена рулонной кровли здания (в т.ч. кровли венткамер, лестничной клетки, лоджий верхних этажей, вентшахт), отмостки, покрытия парапетов, водосточных воронок, водосточной системы, ограждения и пола лоджии 2 этажа над входной группой, заполнений оконных и дверных проемов в МОП, бетонных полов с устройством бетонных фундаментов под оборудование в венткамерах, систем противодымной защиты, системы пожарной сигнализации для открывания клапанов и включения вентиляторов установок подпора воздуха и дымоудаления при пожаре, системы оповещения о пожаре путем установки светозвуковых оповещателей и световых указателей; перекладка парапетов мусоросборной камеры, перегородки между венткамерами; усиление плиты покрытия; ремонт входной группы, плит перекрытия над техподпольем, крыльца входа с устройством решеток для вытирания ног; устройство защиты выступающих элементов на фасадах из оцинкованной стали, монтажного проема в наружной стене вентиляционной камеры №2,  ниш в кирпичных стенах для установки щитов инженерных сетей, системы автоматики дымоудаления, систем заземления, молниезащиты и передачи извещений о ЧС; установка АПИ в жилых комнатах и ручных пожарных извещателей на каждом этаже.</t>
  </si>
  <si>
    <t>Замена рулонной кровли, плит покрытия над вентшахтами, покрытия парапетов, заполнений оконных и дверных проемов в МОП, балконных плит и ограждений в уровне чердачного перекрытия, полов на лоджиях, ограждений крыльца, козырька и ограждения спуска в техподполье, приямков, отмостки; перекладка парапетов и кровли над входами в техподполье, стен мусорокамеры; ремонт  кирпичных стен фасадов, машинного отделения, входной группы, крылец, ступеней спуска в техподполье, плит покрытия, перекрытия над подвалом, балконов, лоджий; устройство наружной лестницы с уровня чердачного перекрытия, системы заземления и молниезащиты; усиление плиты покрытия.</t>
  </si>
  <si>
    <t>Замена рулонной кровли, в т.ч. на козырьках лоджий и балконов верхних этажей, водосточных воронок, покрытия парапетов и вентшахт, козырьков входов, заполнений оконных и дверных проемов в МОП, отмостки, магистралей и стояков отопления, ХГВ, канализации, оборудования, арматуры и трубопроводов в ИТП, сетей электрооборудования и электроосвещения, ВРУ, осветительных приборов, электромонтажных и установочных изделий, приборов учета электроэнергии; утепление верншахт; ремонт плит лоджий и балконов, стеновых панелей и экранов лоджий, балконов, стеновых панелей фасадов, входных групп, цоколя, мажпанельных швов, ж/б ребристых плит покрытия, крылец, плит и ступеней спусков в техподполье; устройство приямков, организованных водостоков с кровли входных групп, системы заземления, уравнивания потенциалов и молниезащиты; установка водомерного узла, АПИ.</t>
  </si>
  <si>
    <t>Замена рулонной кровли, в т.ч. козырьков входов в здание, лоджий верхних этажей, плит покрытия парапетов, заполнений оконных и дверных проемов в МОП, бетонных полов с устройством приямков в ИТП, решеток для вытирания ног на крыльцах; магистралей и стояков системы отопления, ХГВ, канализации, трубопроводов, арматуры и оборудования ИТП, ВРУ, распределительной и групповой сетей, монтажных и электроустановочных изделий, приборов учета электроэнергии; перекладка вентшахт с устройством утепления и заменой плит покрытия; ремонт межпанельных швов, наружных стеновых панелей, стен спусков в подвал, плит перекрытия над техподпольем, ступеней и площадок спусков в техническое подполье, крыльца второго подъезда; устройство системы зазаемения, уранивания потенциалов и молниезащиты; установка водомерного узла, АПИ.</t>
  </si>
  <si>
    <t>Капитальный ремонт кровли и замена системы электроснабжения жилого дома № 10 по ул. Армейская в г. Новополоцке</t>
  </si>
  <si>
    <t>ООО "ЕВР"</t>
  </si>
  <si>
    <t>Ремонт кровли, замена деревянных входных дверей на металлические, восстановление отделки стен, полов и потолков квартир 4-го  этажа после выполнения работ по замене перекрытия; устройство системы молниезащиты; замена системы электроснабжения; установка противопожарной автоматики.</t>
  </si>
  <si>
    <t>Капитальный ремонт жилого дома № 9 
по ул. Гайдара в г. Новополоцке</t>
  </si>
  <si>
    <t>Капитальный ремонт жилого дома № 1 
по ул. Юбилейная в г. Новополоцке</t>
  </si>
  <si>
    <t>Капитальный ремонт жилого дома № 5 
по ул. Комсомольская в г. Новополоцке</t>
  </si>
  <si>
    <t>Капитальный ремонт жилого дома № 71 
по ул. Молодежная в г. Новополоцке</t>
  </si>
  <si>
    <t>Капитальный ремонт жилого дома № 185 
по ул. Молодежная в г. Новополоцке</t>
  </si>
  <si>
    <t>Капитальный ремонт жилого дома № 199 
по ул. Молодежная в г. Новополоцке</t>
  </si>
  <si>
    <t>Капитальный ремонт жилого дома № 171
корп. 1 по ул. Молодежная в г. Новополоцке</t>
  </si>
  <si>
    <t>Капитальный ремонт жилого дома № 14 
по ул. Парковая в г. Новополоцке</t>
  </si>
  <si>
    <t>Капитальный ремонт жилого дома № 171 
корп. 3 по ул. Молодежная в г. Новополоцке</t>
  </si>
  <si>
    <t>Капитальный ремонт жилого дома № 61
по ул. Молодежная в г. Новополоцке</t>
  </si>
  <si>
    <t>Детальное обследование жилого дома № 174 
корп. 3 по ул. Молодежной в г. Новополоцке</t>
  </si>
  <si>
    <t>Детальное обследование жилого дома № 174 
корп. 4 по ул. Молодежной в г. Новополоцке</t>
  </si>
  <si>
    <t>Заказчик: Государственное предприятие "Новополоцкая управляющая компания"</t>
  </si>
  <si>
    <t>Заказчик: ЖСПК "Нефтяник-9"</t>
  </si>
  <si>
    <t>Раздел 1. Разработка проектной документации:</t>
  </si>
  <si>
    <t>Капитальный ремонт жилого дома № 45/2 
по ул. Молодежная в г. Новополоцке</t>
  </si>
  <si>
    <t>ОАО "Трест Белсантехмонтаж № 1"</t>
  </si>
  <si>
    <t>ОАО "Трест Белсантехмонтаж №1"</t>
  </si>
  <si>
    <t>По результатам процедуры закупки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</si>
</sst>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(* #,##0_);_(* \(#,##0\);_(* &quot;-&quot;??_);_(@_)"/>
    <numFmt numFmtId="167" formatCode="0.0"/>
    <numFmt numFmtId="168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C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7030A0"/>
      <name val="Calibri"/>
      <family val="2"/>
      <charset val="204"/>
      <scheme val="minor"/>
    </font>
    <font>
      <sz val="12"/>
      <name val="Arial Cyr"/>
      <charset val="204"/>
    </font>
    <font>
      <sz val="15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5"/>
      <name val="Arial Cyr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center"/>
    </xf>
    <xf numFmtId="4" fontId="3" fillId="0" borderId="0" xfId="0" applyNumberFormat="1" applyFont="1" applyFill="1" applyAlignment="1">
      <alignment horizontal="right" vertical="center"/>
    </xf>
    <xf numFmtId="1" fontId="6" fillId="0" borderId="0" xfId="0" applyNumberFormat="1" applyFont="1" applyFill="1"/>
    <xf numFmtId="4" fontId="6" fillId="0" borderId="0" xfId="0" applyNumberFormat="1" applyFont="1" applyFill="1"/>
    <xf numFmtId="1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" fontId="9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/>
    <xf numFmtId="4" fontId="11" fillId="0" borderId="0" xfId="0" applyNumberFormat="1" applyFont="1" applyFill="1" applyBorder="1"/>
    <xf numFmtId="0" fontId="12" fillId="0" borderId="0" xfId="0" applyFont="1" applyFill="1"/>
    <xf numFmtId="0" fontId="11" fillId="0" borderId="0" xfId="0" applyFont="1" applyFill="1" applyBorder="1" applyAlignment="1"/>
    <xf numFmtId="2" fontId="11" fillId="0" borderId="0" xfId="0" applyNumberFormat="1" applyFont="1" applyFill="1" applyBorder="1" applyAlignment="1"/>
    <xf numFmtId="2" fontId="13" fillId="0" borderId="0" xfId="0" applyNumberFormat="1" applyFont="1" applyFill="1" applyBorder="1" applyAlignment="1"/>
    <xf numFmtId="4" fontId="11" fillId="0" borderId="0" xfId="0" applyNumberFormat="1" applyFont="1" applyFill="1" applyBorder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0" fontId="12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/>
    <xf numFmtId="4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" fontId="15" fillId="0" borderId="1" xfId="2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0" fillId="0" borderId="0" xfId="0" applyFill="1"/>
    <xf numFmtId="4" fontId="4" fillId="0" borderId="0" xfId="0" applyNumberFormat="1" applyFont="1" applyFill="1" applyAlignment="1">
      <alignment horizontal="right" vertical="center"/>
    </xf>
    <xf numFmtId="4" fontId="10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right" vertical="center"/>
    </xf>
    <xf numFmtId="0" fontId="18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horizontal="left" vertical="center" wrapText="1"/>
    </xf>
    <xf numFmtId="14" fontId="2" fillId="0" borderId="7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colors>
    <mruColors>
      <color rgb="FFCCFF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view="pageBreakPreview" zoomScaleSheetLayoutView="100" workbookViewId="0">
      <selection activeCell="A70" sqref="A70"/>
    </sheetView>
  </sheetViews>
  <sheetFormatPr defaultRowHeight="15" x14ac:dyDescent="0.25"/>
  <cols>
    <col min="1" max="1" width="3.85546875" style="3" customWidth="1"/>
    <col min="2" max="2" width="47" style="3" customWidth="1"/>
    <col min="3" max="3" width="14.5703125" style="3" customWidth="1"/>
    <col min="4" max="5" width="11.85546875" style="3" customWidth="1"/>
    <col min="6" max="6" width="11.42578125" style="3" customWidth="1"/>
    <col min="7" max="8" width="15.7109375" style="3" customWidth="1"/>
    <col min="9" max="9" width="14.85546875" style="3" customWidth="1"/>
    <col min="10" max="10" width="14.7109375" style="3" customWidth="1"/>
    <col min="11" max="11" width="16.5703125" style="3" customWidth="1"/>
    <col min="12" max="12" width="15.85546875" style="3" customWidth="1"/>
    <col min="13" max="13" width="22.140625" style="3" customWidth="1"/>
    <col min="14" max="14" width="10.85546875" style="4" customWidth="1"/>
    <col min="15" max="15" width="15.85546875" style="3" customWidth="1"/>
    <col min="16" max="16" width="15.42578125" style="3" customWidth="1"/>
    <col min="17" max="16384" width="9.140625" style="3"/>
  </cols>
  <sheetData>
    <row r="1" spans="1:16" s="17" customFormat="1" ht="19.5" x14ac:dyDescent="0.3">
      <c r="A1" s="18"/>
      <c r="B1" s="18"/>
      <c r="C1" s="15"/>
      <c r="D1" s="15"/>
      <c r="E1" s="19"/>
      <c r="F1" s="20"/>
      <c r="G1" s="20"/>
      <c r="H1" s="16"/>
      <c r="I1" s="16"/>
      <c r="J1" s="21"/>
      <c r="K1" s="22"/>
      <c r="L1" s="22"/>
      <c r="M1" s="22"/>
      <c r="N1" s="23"/>
    </row>
    <row r="2" spans="1:16" s="17" customFormat="1" ht="19.5" x14ac:dyDescent="0.3">
      <c r="A2" s="110" t="s">
        <v>31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23"/>
    </row>
    <row r="3" spans="1:16" s="17" customFormat="1" ht="19.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3"/>
    </row>
    <row r="4" spans="1:16" ht="33.75" customHeight="1" x14ac:dyDescent="0.25">
      <c r="A4" s="87" t="s">
        <v>0</v>
      </c>
      <c r="B4" s="87" t="s">
        <v>1</v>
      </c>
      <c r="C4" s="87" t="s">
        <v>49</v>
      </c>
      <c r="D4" s="87" t="s">
        <v>32</v>
      </c>
      <c r="E4" s="87" t="s">
        <v>22</v>
      </c>
      <c r="F4" s="87"/>
      <c r="G4" s="117" t="s">
        <v>2</v>
      </c>
      <c r="H4" s="117"/>
      <c r="I4" s="87" t="s">
        <v>33</v>
      </c>
      <c r="J4" s="117" t="s">
        <v>34</v>
      </c>
      <c r="K4" s="117"/>
      <c r="L4" s="117"/>
      <c r="M4" s="117"/>
    </row>
    <row r="5" spans="1:16" ht="15.75" x14ac:dyDescent="0.25">
      <c r="A5" s="87"/>
      <c r="B5" s="87"/>
      <c r="C5" s="87"/>
      <c r="D5" s="87"/>
      <c r="E5" s="111" t="s">
        <v>37</v>
      </c>
      <c r="F5" s="111" t="s">
        <v>38</v>
      </c>
      <c r="G5" s="114" t="s">
        <v>4</v>
      </c>
      <c r="H5" s="114" t="s">
        <v>5</v>
      </c>
      <c r="I5" s="87"/>
      <c r="J5" s="114" t="s">
        <v>23</v>
      </c>
      <c r="K5" s="117" t="s">
        <v>6</v>
      </c>
      <c r="L5" s="117"/>
      <c r="M5" s="117"/>
    </row>
    <row r="6" spans="1:16" ht="15.75" x14ac:dyDescent="0.25">
      <c r="A6" s="87"/>
      <c r="B6" s="87"/>
      <c r="C6" s="87"/>
      <c r="D6" s="87"/>
      <c r="E6" s="112"/>
      <c r="F6" s="112"/>
      <c r="G6" s="115"/>
      <c r="H6" s="115"/>
      <c r="I6" s="87"/>
      <c r="J6" s="115"/>
      <c r="K6" s="114" t="s">
        <v>35</v>
      </c>
      <c r="L6" s="117" t="s">
        <v>36</v>
      </c>
      <c r="M6" s="117"/>
    </row>
    <row r="7" spans="1:16" ht="94.5" customHeight="1" x14ac:dyDescent="0.25">
      <c r="A7" s="87"/>
      <c r="B7" s="87"/>
      <c r="C7" s="87"/>
      <c r="D7" s="87"/>
      <c r="E7" s="113"/>
      <c r="F7" s="113"/>
      <c r="G7" s="116"/>
      <c r="H7" s="116"/>
      <c r="I7" s="87"/>
      <c r="J7" s="116"/>
      <c r="K7" s="116"/>
      <c r="L7" s="25" t="s">
        <v>7</v>
      </c>
      <c r="M7" s="25" t="s">
        <v>8</v>
      </c>
    </row>
    <row r="8" spans="1:16" ht="15.75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</row>
    <row r="9" spans="1:16" s="67" customFormat="1" ht="19.5" x14ac:dyDescent="0.25">
      <c r="A9" s="97" t="s">
        <v>78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9"/>
      <c r="N9" s="4"/>
    </row>
    <row r="10" spans="1:16" ht="15.75" x14ac:dyDescent="0.25">
      <c r="A10" s="104" t="s">
        <v>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6" ht="47.25" x14ac:dyDescent="0.25">
      <c r="A11" s="60">
        <v>1</v>
      </c>
      <c r="B11" s="26" t="s">
        <v>63</v>
      </c>
      <c r="C11" s="28">
        <v>2375</v>
      </c>
      <c r="D11" s="27">
        <f>C11</f>
        <v>2375</v>
      </c>
      <c r="E11" s="29">
        <v>45047</v>
      </c>
      <c r="F11" s="29">
        <v>45323</v>
      </c>
      <c r="G11" s="73">
        <v>1057320</v>
      </c>
      <c r="H11" s="76">
        <f t="shared" ref="H11" si="0">I11+J11</f>
        <v>1168810.77</v>
      </c>
      <c r="I11" s="30">
        <v>1096569.8700000001</v>
      </c>
      <c r="J11" s="31">
        <f>K11+L11+M11</f>
        <v>72240.899999999994</v>
      </c>
      <c r="K11" s="34"/>
      <c r="L11" s="31"/>
      <c r="M11" s="76">
        <f>71940.9+300</f>
        <v>72240.899999999994</v>
      </c>
      <c r="N11" s="5"/>
      <c r="O11" s="75"/>
      <c r="P11" s="74"/>
    </row>
    <row r="12" spans="1:16" ht="31.5" x14ac:dyDescent="0.25">
      <c r="A12" s="79">
        <v>2</v>
      </c>
      <c r="B12" s="32" t="s">
        <v>44</v>
      </c>
      <c r="C12" s="27">
        <v>5761</v>
      </c>
      <c r="D12" s="27">
        <f>C12</f>
        <v>5761</v>
      </c>
      <c r="E12" s="29">
        <v>45231</v>
      </c>
      <c r="F12" s="29">
        <v>45352</v>
      </c>
      <c r="G12" s="25">
        <v>1306995</v>
      </c>
      <c r="H12" s="76">
        <v>1269972.54</v>
      </c>
      <c r="I12" s="30">
        <v>512357.74</v>
      </c>
      <c r="J12" s="31">
        <f>K12+L12+M12</f>
        <v>757614.8</v>
      </c>
      <c r="K12" s="31"/>
      <c r="L12" s="76">
        <v>131000</v>
      </c>
      <c r="M12" s="31">
        <v>626614.80000000005</v>
      </c>
      <c r="N12" s="5"/>
      <c r="O12" s="75"/>
      <c r="P12" s="74"/>
    </row>
    <row r="13" spans="1:16" ht="31.5" x14ac:dyDescent="0.25">
      <c r="A13" s="79">
        <v>3</v>
      </c>
      <c r="B13" s="32" t="s">
        <v>45</v>
      </c>
      <c r="C13" s="27">
        <v>4407</v>
      </c>
      <c r="D13" s="27">
        <f t="shared" ref="D13:D20" si="1">C13</f>
        <v>4407</v>
      </c>
      <c r="E13" s="29">
        <v>45231</v>
      </c>
      <c r="F13" s="29">
        <v>45352</v>
      </c>
      <c r="G13" s="25">
        <v>1686508</v>
      </c>
      <c r="H13" s="76">
        <v>1643003.4</v>
      </c>
      <c r="I13" s="30">
        <v>548841.27</v>
      </c>
      <c r="J13" s="31">
        <f>K13+L13+M13</f>
        <v>1094162.1299999999</v>
      </c>
      <c r="K13" s="31"/>
      <c r="L13" s="76">
        <v>231000</v>
      </c>
      <c r="M13" s="31">
        <v>863162.13</v>
      </c>
      <c r="N13" s="5"/>
      <c r="O13" s="74"/>
      <c r="P13" s="74"/>
    </row>
    <row r="14" spans="1:16" ht="32.25" customHeight="1" x14ac:dyDescent="0.25">
      <c r="A14" s="79">
        <v>4</v>
      </c>
      <c r="B14" s="26" t="s">
        <v>46</v>
      </c>
      <c r="C14" s="28">
        <v>3031</v>
      </c>
      <c r="D14" s="27">
        <f t="shared" si="1"/>
        <v>3031</v>
      </c>
      <c r="E14" s="29">
        <v>45261</v>
      </c>
      <c r="F14" s="29">
        <v>45352</v>
      </c>
      <c r="G14" s="25">
        <v>882517</v>
      </c>
      <c r="H14" s="76">
        <f>690095+76218</f>
        <v>766313</v>
      </c>
      <c r="I14" s="30">
        <v>184.87</v>
      </c>
      <c r="J14" s="31">
        <f t="shared" ref="J14:J15" si="2">K14+L14+M14</f>
        <v>766128.13</v>
      </c>
      <c r="K14" s="33"/>
      <c r="L14" s="31">
        <v>600000</v>
      </c>
      <c r="M14" s="76">
        <v>166128.13</v>
      </c>
      <c r="N14" s="57"/>
      <c r="O14" s="57"/>
    </row>
    <row r="15" spans="1:16" ht="31.5" x14ac:dyDescent="0.25">
      <c r="A15" s="79">
        <v>5</v>
      </c>
      <c r="B15" s="26" t="s">
        <v>47</v>
      </c>
      <c r="C15" s="28">
        <v>5162</v>
      </c>
      <c r="D15" s="27">
        <f t="shared" si="1"/>
        <v>5162</v>
      </c>
      <c r="E15" s="29">
        <v>45323</v>
      </c>
      <c r="F15" s="29">
        <v>45413</v>
      </c>
      <c r="G15" s="25">
        <v>970207</v>
      </c>
      <c r="H15" s="76">
        <v>1030930</v>
      </c>
      <c r="I15" s="30"/>
      <c r="J15" s="31">
        <f t="shared" si="2"/>
        <v>1030930</v>
      </c>
      <c r="K15" s="76"/>
      <c r="L15" s="76">
        <v>692000</v>
      </c>
      <c r="M15" s="76">
        <v>338930</v>
      </c>
      <c r="N15" s="57"/>
      <c r="O15" s="57"/>
    </row>
    <row r="16" spans="1:16" ht="31.5" x14ac:dyDescent="0.25">
      <c r="A16" s="79">
        <v>6</v>
      </c>
      <c r="B16" s="32" t="s">
        <v>51</v>
      </c>
      <c r="C16" s="27">
        <v>6625</v>
      </c>
      <c r="D16" s="27">
        <f t="shared" si="1"/>
        <v>6625</v>
      </c>
      <c r="E16" s="29">
        <v>45352</v>
      </c>
      <c r="F16" s="29">
        <v>45474</v>
      </c>
      <c r="G16" s="25">
        <v>2520634</v>
      </c>
      <c r="H16" s="78">
        <f>2520634-127000</f>
        <v>2393634</v>
      </c>
      <c r="I16" s="30"/>
      <c r="J16" s="31">
        <f t="shared" ref="J16:J19" si="3">K16+L16+M16</f>
        <v>2393634</v>
      </c>
      <c r="K16" s="33"/>
      <c r="L16" s="31">
        <f>2143000-127000</f>
        <v>2016000</v>
      </c>
      <c r="M16" s="25">
        <v>377634</v>
      </c>
      <c r="N16" s="58"/>
      <c r="O16" s="57"/>
    </row>
    <row r="17" spans="1:16" s="67" customFormat="1" ht="31.5" customHeight="1" x14ac:dyDescent="0.25">
      <c r="A17" s="79">
        <v>7</v>
      </c>
      <c r="B17" s="26" t="s">
        <v>50</v>
      </c>
      <c r="C17" s="28">
        <v>8397</v>
      </c>
      <c r="D17" s="27">
        <f t="shared" si="1"/>
        <v>8397</v>
      </c>
      <c r="E17" s="29">
        <v>45352</v>
      </c>
      <c r="F17" s="29">
        <v>45474</v>
      </c>
      <c r="G17" s="78">
        <v>1898910</v>
      </c>
      <c r="H17" s="78">
        <f>1898910-90000</f>
        <v>1808910</v>
      </c>
      <c r="I17" s="30"/>
      <c r="J17" s="31">
        <f t="shared" si="3"/>
        <v>1808910</v>
      </c>
      <c r="K17" s="33"/>
      <c r="L17" s="31">
        <f>1310000-90000</f>
        <v>1220000</v>
      </c>
      <c r="M17" s="78">
        <v>588910</v>
      </c>
      <c r="N17" s="72"/>
      <c r="O17" s="4"/>
    </row>
    <row r="18" spans="1:16" ht="31.5" x14ac:dyDescent="0.25">
      <c r="A18" s="79">
        <v>8</v>
      </c>
      <c r="B18" s="32" t="s">
        <v>52</v>
      </c>
      <c r="C18" s="28">
        <v>18864</v>
      </c>
      <c r="D18" s="27">
        <f t="shared" si="1"/>
        <v>18864</v>
      </c>
      <c r="E18" s="29">
        <v>45383</v>
      </c>
      <c r="F18" s="29">
        <v>45536</v>
      </c>
      <c r="G18" s="25">
        <v>6305157</v>
      </c>
      <c r="H18" s="76">
        <f>5492113+105109-280000</f>
        <v>5317222</v>
      </c>
      <c r="I18" s="30"/>
      <c r="J18" s="31">
        <f t="shared" si="3"/>
        <v>5317222</v>
      </c>
      <c r="K18" s="25"/>
      <c r="L18" s="25">
        <f>3220000-280000</f>
        <v>2940000</v>
      </c>
      <c r="M18" s="25">
        <v>2377222</v>
      </c>
      <c r="N18" s="5"/>
      <c r="O18" s="4"/>
    </row>
    <row r="19" spans="1:16" s="67" customFormat="1" ht="31.5" x14ac:dyDescent="0.25">
      <c r="A19" s="79">
        <v>9</v>
      </c>
      <c r="B19" s="32" t="s">
        <v>48</v>
      </c>
      <c r="C19" s="28">
        <v>7318</v>
      </c>
      <c r="D19" s="27">
        <f t="shared" ref="D19" si="4">C19</f>
        <v>7318</v>
      </c>
      <c r="E19" s="29">
        <v>45444</v>
      </c>
      <c r="F19" s="29">
        <v>45505</v>
      </c>
      <c r="G19" s="80">
        <v>971678</v>
      </c>
      <c r="H19" s="80">
        <v>923095</v>
      </c>
      <c r="I19" s="30"/>
      <c r="J19" s="31">
        <f t="shared" si="3"/>
        <v>800000</v>
      </c>
      <c r="K19" s="80"/>
      <c r="L19" s="80">
        <v>600000</v>
      </c>
      <c r="M19" s="80">
        <v>200000</v>
      </c>
      <c r="N19" s="57"/>
      <c r="O19" s="57"/>
    </row>
    <row r="20" spans="1:16" s="86" customFormat="1" ht="31.5" x14ac:dyDescent="0.25">
      <c r="A20" s="81">
        <v>10</v>
      </c>
      <c r="B20" s="26" t="s">
        <v>54</v>
      </c>
      <c r="C20" s="28">
        <v>3839</v>
      </c>
      <c r="D20" s="27">
        <f t="shared" si="1"/>
        <v>3839</v>
      </c>
      <c r="E20" s="29">
        <v>45474</v>
      </c>
      <c r="F20" s="29">
        <v>45566</v>
      </c>
      <c r="G20" s="82">
        <v>1054454</v>
      </c>
      <c r="H20" s="82">
        <v>1001732</v>
      </c>
      <c r="I20" s="30"/>
      <c r="J20" s="31">
        <f t="shared" ref="J20" si="5">K20+L20+M20</f>
        <v>859996</v>
      </c>
      <c r="K20" s="82"/>
      <c r="L20" s="82">
        <v>569996</v>
      </c>
      <c r="M20" s="82">
        <v>290000</v>
      </c>
      <c r="N20" s="85"/>
      <c r="O20" s="85"/>
    </row>
    <row r="21" spans="1:16" ht="15.75" x14ac:dyDescent="0.25">
      <c r="A21" s="1"/>
      <c r="B21" s="50" t="s">
        <v>10</v>
      </c>
      <c r="C21" s="28">
        <f>SUM(C11:C20)</f>
        <v>65779</v>
      </c>
      <c r="D21" s="28">
        <f>SUM(D11:D20)</f>
        <v>65779</v>
      </c>
      <c r="E21" s="2"/>
      <c r="F21" s="39"/>
      <c r="G21" s="25">
        <f t="shared" ref="G21:M21" si="6">SUM(G11:G20)</f>
        <v>18654380</v>
      </c>
      <c r="H21" s="25">
        <f t="shared" si="6"/>
        <v>17323622.710000001</v>
      </c>
      <c r="I21" s="25">
        <f t="shared" si="6"/>
        <v>2157953.75</v>
      </c>
      <c r="J21" s="25">
        <f t="shared" si="6"/>
        <v>14900837.960000001</v>
      </c>
      <c r="K21" s="80">
        <f t="shared" si="6"/>
        <v>0</v>
      </c>
      <c r="L21" s="80">
        <f t="shared" si="6"/>
        <v>8999996</v>
      </c>
      <c r="M21" s="80">
        <f t="shared" si="6"/>
        <v>5900841.96</v>
      </c>
      <c r="N21" s="5"/>
    </row>
    <row r="22" spans="1:16" ht="15.75" x14ac:dyDescent="0.25">
      <c r="A22" s="104" t="s">
        <v>39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6"/>
      <c r="N22" s="5"/>
    </row>
    <row r="23" spans="1:16" s="67" customFormat="1" ht="31.5" x14ac:dyDescent="0.25">
      <c r="A23" s="81">
        <v>1</v>
      </c>
      <c r="B23" s="26" t="s">
        <v>55</v>
      </c>
      <c r="C23" s="28">
        <v>3557</v>
      </c>
      <c r="D23" s="27"/>
      <c r="E23" s="29">
        <v>45536</v>
      </c>
      <c r="F23" s="29"/>
      <c r="G23" s="82">
        <v>943329</v>
      </c>
      <c r="H23" s="82">
        <v>943329</v>
      </c>
      <c r="I23" s="30"/>
      <c r="J23" s="31">
        <f t="shared" ref="J23" si="7">K23+L23+M23</f>
        <v>2</v>
      </c>
      <c r="K23" s="82"/>
      <c r="L23" s="82">
        <v>1</v>
      </c>
      <c r="M23" s="82">
        <v>1</v>
      </c>
      <c r="N23" s="57"/>
      <c r="O23" s="57"/>
    </row>
    <row r="24" spans="1:16" s="86" customFormat="1" ht="31.5" x14ac:dyDescent="0.25">
      <c r="A24" s="83">
        <v>2</v>
      </c>
      <c r="B24" s="26" t="s">
        <v>53</v>
      </c>
      <c r="C24" s="28">
        <v>7938</v>
      </c>
      <c r="D24" s="27"/>
      <c r="E24" s="29">
        <v>45597</v>
      </c>
      <c r="F24" s="29"/>
      <c r="G24" s="84">
        <v>3986382</v>
      </c>
      <c r="H24" s="84">
        <v>3986382</v>
      </c>
      <c r="I24" s="30"/>
      <c r="J24" s="31">
        <f t="shared" ref="J24" si="8">K24+L24+M24</f>
        <v>2</v>
      </c>
      <c r="K24" s="84"/>
      <c r="L24" s="84">
        <v>1</v>
      </c>
      <c r="M24" s="84">
        <v>1</v>
      </c>
      <c r="N24" s="85"/>
      <c r="O24" s="85"/>
    </row>
    <row r="25" spans="1:16" s="67" customFormat="1" ht="31.5" x14ac:dyDescent="0.25">
      <c r="A25" s="77">
        <v>3</v>
      </c>
      <c r="B25" s="26" t="s">
        <v>56</v>
      </c>
      <c r="C25" s="28">
        <v>3659</v>
      </c>
      <c r="D25" s="35"/>
      <c r="E25" s="29">
        <v>45627</v>
      </c>
      <c r="F25" s="29"/>
      <c r="G25" s="78">
        <v>1500000</v>
      </c>
      <c r="H25" s="78">
        <v>1500000</v>
      </c>
      <c r="I25" s="30"/>
      <c r="J25" s="31">
        <f>K25+L25+M25</f>
        <v>2</v>
      </c>
      <c r="K25" s="36"/>
      <c r="L25" s="78">
        <v>1</v>
      </c>
      <c r="M25" s="78">
        <v>1</v>
      </c>
      <c r="N25" s="72"/>
      <c r="P25" s="8"/>
    </row>
    <row r="26" spans="1:16" s="67" customFormat="1" ht="31.5" x14ac:dyDescent="0.25">
      <c r="A26" s="77">
        <v>4</v>
      </c>
      <c r="B26" s="26" t="s">
        <v>57</v>
      </c>
      <c r="C26" s="28">
        <v>3659</v>
      </c>
      <c r="D26" s="35"/>
      <c r="E26" s="29">
        <v>45627</v>
      </c>
      <c r="F26" s="29"/>
      <c r="G26" s="78">
        <v>1500000</v>
      </c>
      <c r="H26" s="78">
        <v>1500000</v>
      </c>
      <c r="I26" s="30"/>
      <c r="J26" s="31">
        <f>K26+L26+M26</f>
        <v>2</v>
      </c>
      <c r="K26" s="38"/>
      <c r="L26" s="78">
        <v>1</v>
      </c>
      <c r="M26" s="78">
        <v>1</v>
      </c>
      <c r="N26" s="72"/>
      <c r="P26" s="9"/>
    </row>
    <row r="27" spans="1:16" ht="15.75" x14ac:dyDescent="0.25">
      <c r="A27" s="103" t="s">
        <v>11</v>
      </c>
      <c r="B27" s="103"/>
      <c r="C27" s="28">
        <f>SUM(C23:C26)</f>
        <v>18813</v>
      </c>
      <c r="D27" s="28"/>
      <c r="E27" s="50"/>
      <c r="F27" s="51"/>
      <c r="G27" s="25">
        <f t="shared" ref="G27:M27" si="9">SUM(G23:G26)</f>
        <v>7929711</v>
      </c>
      <c r="H27" s="82">
        <f t="shared" si="9"/>
        <v>7929711</v>
      </c>
      <c r="I27" s="82">
        <f t="shared" si="9"/>
        <v>0</v>
      </c>
      <c r="J27" s="82">
        <f t="shared" si="9"/>
        <v>8</v>
      </c>
      <c r="K27" s="82">
        <f t="shared" si="9"/>
        <v>0</v>
      </c>
      <c r="L27" s="82">
        <f t="shared" si="9"/>
        <v>4</v>
      </c>
      <c r="M27" s="82">
        <f t="shared" si="9"/>
        <v>4</v>
      </c>
      <c r="N27" s="5"/>
    </row>
    <row r="28" spans="1:16" ht="15.75" x14ac:dyDescent="0.25">
      <c r="A28" s="100" t="s">
        <v>40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2"/>
      <c r="N28" s="5"/>
      <c r="O28" s="10"/>
      <c r="P28" s="11"/>
    </row>
    <row r="29" spans="1:16" ht="15.75" x14ac:dyDescent="0.25">
      <c r="A29" s="1"/>
      <c r="B29" s="26"/>
      <c r="C29" s="39"/>
      <c r="D29" s="28"/>
      <c r="E29" s="29"/>
      <c r="F29" s="29"/>
      <c r="G29" s="25"/>
      <c r="H29" s="25"/>
      <c r="I29" s="40"/>
      <c r="J29" s="31"/>
      <c r="K29" s="41"/>
      <c r="L29" s="31"/>
      <c r="M29" s="42"/>
      <c r="N29" s="5"/>
    </row>
    <row r="30" spans="1:16" ht="15.75" x14ac:dyDescent="0.25">
      <c r="A30" s="107" t="s">
        <v>12</v>
      </c>
      <c r="B30" s="108"/>
      <c r="C30" s="28">
        <f>SUM(C29)</f>
        <v>0</v>
      </c>
      <c r="D30" s="28"/>
      <c r="E30" s="50"/>
      <c r="F30" s="51"/>
      <c r="G30" s="25">
        <f t="shared" ref="G30:M30" si="10">SUM(G29:G29)</f>
        <v>0</v>
      </c>
      <c r="H30" s="25">
        <f t="shared" si="10"/>
        <v>0</v>
      </c>
      <c r="I30" s="25">
        <f t="shared" si="10"/>
        <v>0</v>
      </c>
      <c r="J30" s="25">
        <f t="shared" si="10"/>
        <v>0</v>
      </c>
      <c r="K30" s="25">
        <f t="shared" si="10"/>
        <v>0</v>
      </c>
      <c r="L30" s="25">
        <f t="shared" si="10"/>
        <v>0</v>
      </c>
      <c r="M30" s="25">
        <f t="shared" si="10"/>
        <v>0</v>
      </c>
      <c r="N30" s="5"/>
    </row>
    <row r="31" spans="1:16" s="67" customFormat="1" ht="15.75" x14ac:dyDescent="0.25">
      <c r="A31" s="100" t="s">
        <v>41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  <c r="N31" s="68"/>
    </row>
    <row r="32" spans="1:16" s="67" customFormat="1" ht="31.5" x14ac:dyDescent="0.25">
      <c r="A32" s="39">
        <v>1</v>
      </c>
      <c r="B32" s="26" t="s">
        <v>56</v>
      </c>
      <c r="C32" s="28">
        <v>3659</v>
      </c>
      <c r="D32" s="28"/>
      <c r="E32" s="29">
        <v>45108</v>
      </c>
      <c r="F32" s="29">
        <v>45627</v>
      </c>
      <c r="G32" s="61">
        <v>50000</v>
      </c>
      <c r="H32" s="61">
        <f t="shared" ref="H32:H41" si="11">I32+J32</f>
        <v>46128.05</v>
      </c>
      <c r="I32" s="61"/>
      <c r="J32" s="65">
        <f>K32+L32+M32</f>
        <v>46128.05</v>
      </c>
      <c r="K32" s="61"/>
      <c r="L32" s="61"/>
      <c r="M32" s="61">
        <v>46128.05</v>
      </c>
      <c r="N32" s="68"/>
    </row>
    <row r="33" spans="1:15" s="67" customFormat="1" ht="31.5" x14ac:dyDescent="0.25">
      <c r="A33" s="39">
        <v>2</v>
      </c>
      <c r="B33" s="26" t="s">
        <v>57</v>
      </c>
      <c r="C33" s="28">
        <v>3659</v>
      </c>
      <c r="D33" s="28"/>
      <c r="E33" s="29">
        <v>45108</v>
      </c>
      <c r="F33" s="29">
        <v>45627</v>
      </c>
      <c r="G33" s="61">
        <v>50000</v>
      </c>
      <c r="H33" s="61">
        <f t="shared" si="11"/>
        <v>46128.05</v>
      </c>
      <c r="I33" s="69"/>
      <c r="J33" s="65">
        <f>K33+L33+M33</f>
        <v>46128.05</v>
      </c>
      <c r="K33" s="33"/>
      <c r="L33" s="33"/>
      <c r="M33" s="61">
        <v>46128.05</v>
      </c>
      <c r="N33" s="68"/>
    </row>
    <row r="34" spans="1:15" s="67" customFormat="1" ht="31.5" x14ac:dyDescent="0.25">
      <c r="A34" s="39">
        <v>3</v>
      </c>
      <c r="B34" s="26" t="s">
        <v>76</v>
      </c>
      <c r="C34" s="28">
        <v>3659</v>
      </c>
      <c r="D34" s="28"/>
      <c r="E34" s="29">
        <v>45292</v>
      </c>
      <c r="F34" s="29">
        <v>45323</v>
      </c>
      <c r="G34" s="61">
        <v>26000</v>
      </c>
      <c r="H34" s="61">
        <f t="shared" ref="H34:H37" si="12">I34+J34</f>
        <v>26000</v>
      </c>
      <c r="I34" s="61"/>
      <c r="J34" s="61">
        <f t="shared" ref="J34:J35" si="13">K34+L34+M34</f>
        <v>26000</v>
      </c>
      <c r="K34" s="61"/>
      <c r="L34" s="61"/>
      <c r="M34" s="61">
        <v>26000</v>
      </c>
      <c r="N34" s="68"/>
    </row>
    <row r="35" spans="1:15" s="67" customFormat="1" ht="31.5" x14ac:dyDescent="0.25">
      <c r="A35" s="39">
        <v>4</v>
      </c>
      <c r="B35" s="26" t="s">
        <v>77</v>
      </c>
      <c r="C35" s="28">
        <v>3659</v>
      </c>
      <c r="D35" s="28"/>
      <c r="E35" s="29">
        <v>45292</v>
      </c>
      <c r="F35" s="29">
        <v>45323</v>
      </c>
      <c r="G35" s="61">
        <v>26000</v>
      </c>
      <c r="H35" s="61">
        <f t="shared" si="12"/>
        <v>26000</v>
      </c>
      <c r="I35" s="61"/>
      <c r="J35" s="61">
        <f t="shared" si="13"/>
        <v>26000</v>
      </c>
      <c r="K35" s="61"/>
      <c r="L35" s="61"/>
      <c r="M35" s="61">
        <v>26000</v>
      </c>
      <c r="N35" s="68"/>
    </row>
    <row r="36" spans="1:15" s="67" customFormat="1" ht="31.5" x14ac:dyDescent="0.25">
      <c r="A36" s="39">
        <v>5</v>
      </c>
      <c r="B36" s="32" t="s">
        <v>67</v>
      </c>
      <c r="C36" s="43">
        <v>5774.2</v>
      </c>
      <c r="D36" s="28"/>
      <c r="E36" s="29">
        <v>45323</v>
      </c>
      <c r="F36" s="29">
        <v>45474</v>
      </c>
      <c r="G36" s="61">
        <v>47000</v>
      </c>
      <c r="H36" s="61">
        <f t="shared" si="12"/>
        <v>46500</v>
      </c>
      <c r="I36" s="61"/>
      <c r="J36" s="61">
        <f t="shared" ref="J36:J45" si="14">K36+L36+M36</f>
        <v>46500</v>
      </c>
      <c r="K36" s="61"/>
      <c r="L36" s="61"/>
      <c r="M36" s="61">
        <v>46500</v>
      </c>
      <c r="N36" s="68"/>
    </row>
    <row r="37" spans="1:15" s="67" customFormat="1" ht="31.5" x14ac:dyDescent="0.25">
      <c r="A37" s="39">
        <v>6</v>
      </c>
      <c r="B37" s="26" t="s">
        <v>66</v>
      </c>
      <c r="C37" s="28">
        <v>4846.3</v>
      </c>
      <c r="D37" s="28"/>
      <c r="E37" s="29">
        <v>45323</v>
      </c>
      <c r="F37" s="29">
        <v>45474</v>
      </c>
      <c r="G37" s="61">
        <v>25000</v>
      </c>
      <c r="H37" s="61">
        <f t="shared" si="12"/>
        <v>24500</v>
      </c>
      <c r="I37" s="61"/>
      <c r="J37" s="61">
        <f t="shared" si="14"/>
        <v>24500</v>
      </c>
      <c r="K37" s="61"/>
      <c r="L37" s="61"/>
      <c r="M37" s="61">
        <v>24500</v>
      </c>
      <c r="N37" s="68"/>
    </row>
    <row r="38" spans="1:15" s="67" customFormat="1" ht="31.5" x14ac:dyDescent="0.25">
      <c r="A38" s="39">
        <v>7</v>
      </c>
      <c r="B38" s="66" t="s">
        <v>68</v>
      </c>
      <c r="C38" s="43">
        <v>8454.6</v>
      </c>
      <c r="D38" s="28"/>
      <c r="E38" s="29">
        <v>45352</v>
      </c>
      <c r="F38" s="29">
        <v>45474</v>
      </c>
      <c r="G38" s="61">
        <v>62000</v>
      </c>
      <c r="H38" s="61">
        <f>I38+J38</f>
        <v>60000</v>
      </c>
      <c r="I38" s="61"/>
      <c r="J38" s="61">
        <f>K38+L38+M38</f>
        <v>60000</v>
      </c>
      <c r="K38" s="61"/>
      <c r="L38" s="61"/>
      <c r="M38" s="61">
        <v>60000</v>
      </c>
      <c r="N38" s="68"/>
    </row>
    <row r="39" spans="1:15" s="67" customFormat="1" ht="31.5" x14ac:dyDescent="0.25">
      <c r="A39" s="39">
        <v>8</v>
      </c>
      <c r="B39" s="32" t="s">
        <v>69</v>
      </c>
      <c r="C39" s="43">
        <v>3893</v>
      </c>
      <c r="D39" s="28"/>
      <c r="E39" s="29">
        <v>45352</v>
      </c>
      <c r="F39" s="29">
        <v>45413</v>
      </c>
      <c r="G39" s="61">
        <v>25000</v>
      </c>
      <c r="H39" s="61">
        <f t="shared" si="11"/>
        <v>23500</v>
      </c>
      <c r="I39" s="61"/>
      <c r="J39" s="61">
        <f t="shared" si="14"/>
        <v>23500</v>
      </c>
      <c r="K39" s="61"/>
      <c r="L39" s="61"/>
      <c r="M39" s="61">
        <v>23500</v>
      </c>
      <c r="N39" s="68"/>
    </row>
    <row r="40" spans="1:15" s="67" customFormat="1" ht="31.5" x14ac:dyDescent="0.25">
      <c r="A40" s="39">
        <v>9</v>
      </c>
      <c r="B40" s="32" t="s">
        <v>70</v>
      </c>
      <c r="C40" s="28">
        <v>13648</v>
      </c>
      <c r="D40" s="28"/>
      <c r="E40" s="29">
        <v>45383</v>
      </c>
      <c r="F40" s="29">
        <v>45444</v>
      </c>
      <c r="G40" s="61">
        <v>45000</v>
      </c>
      <c r="H40" s="61">
        <f t="shared" si="11"/>
        <v>44300</v>
      </c>
      <c r="I40" s="61"/>
      <c r="J40" s="61">
        <f t="shared" si="14"/>
        <v>44300</v>
      </c>
      <c r="K40" s="61"/>
      <c r="L40" s="61"/>
      <c r="M40" s="61">
        <v>44300</v>
      </c>
      <c r="N40" s="68"/>
    </row>
    <row r="41" spans="1:15" s="67" customFormat="1" ht="31.5" x14ac:dyDescent="0.25">
      <c r="A41" s="39">
        <v>10</v>
      </c>
      <c r="B41" s="32" t="s">
        <v>71</v>
      </c>
      <c r="C41" s="43">
        <v>11365</v>
      </c>
      <c r="D41" s="28"/>
      <c r="E41" s="29">
        <v>45444</v>
      </c>
      <c r="F41" s="29">
        <v>45505</v>
      </c>
      <c r="G41" s="61">
        <v>45000</v>
      </c>
      <c r="H41" s="61">
        <f t="shared" si="11"/>
        <v>44700</v>
      </c>
      <c r="I41" s="61"/>
      <c r="J41" s="61">
        <f t="shared" si="14"/>
        <v>44700</v>
      </c>
      <c r="K41" s="61"/>
      <c r="L41" s="61"/>
      <c r="M41" s="61">
        <v>44700</v>
      </c>
      <c r="N41" s="68"/>
    </row>
    <row r="42" spans="1:15" s="67" customFormat="1" ht="31.5" x14ac:dyDescent="0.25">
      <c r="A42" s="39">
        <v>11</v>
      </c>
      <c r="B42" s="32" t="s">
        <v>72</v>
      </c>
      <c r="C42" s="28">
        <v>1429.16</v>
      </c>
      <c r="D42" s="28"/>
      <c r="E42" s="29">
        <v>45627</v>
      </c>
      <c r="F42" s="29">
        <v>45778</v>
      </c>
      <c r="G42" s="61">
        <v>30000</v>
      </c>
      <c r="H42" s="61">
        <v>30000</v>
      </c>
      <c r="I42" s="61"/>
      <c r="J42" s="61">
        <f t="shared" si="14"/>
        <v>10</v>
      </c>
      <c r="K42" s="61"/>
      <c r="L42" s="61"/>
      <c r="M42" s="61">
        <v>10</v>
      </c>
      <c r="N42" s="68"/>
    </row>
    <row r="43" spans="1:15" s="67" customFormat="1" ht="31.5" x14ac:dyDescent="0.25">
      <c r="A43" s="39">
        <v>12</v>
      </c>
      <c r="B43" s="32" t="s">
        <v>73</v>
      </c>
      <c r="C43" s="28">
        <v>4395</v>
      </c>
      <c r="D43" s="28"/>
      <c r="E43" s="29">
        <v>45627</v>
      </c>
      <c r="F43" s="29">
        <v>45778</v>
      </c>
      <c r="G43" s="61">
        <v>30000</v>
      </c>
      <c r="H43" s="61">
        <v>30000</v>
      </c>
      <c r="I43" s="61"/>
      <c r="J43" s="61">
        <f t="shared" si="14"/>
        <v>10</v>
      </c>
      <c r="K43" s="61"/>
      <c r="L43" s="61"/>
      <c r="M43" s="61">
        <v>10</v>
      </c>
      <c r="N43" s="68"/>
    </row>
    <row r="44" spans="1:15" s="67" customFormat="1" ht="31.5" x14ac:dyDescent="0.25">
      <c r="A44" s="39">
        <v>13</v>
      </c>
      <c r="B44" s="32" t="s">
        <v>74</v>
      </c>
      <c r="C44" s="28">
        <v>3004.75</v>
      </c>
      <c r="D44" s="28"/>
      <c r="E44" s="29">
        <v>45627</v>
      </c>
      <c r="F44" s="29">
        <v>45778</v>
      </c>
      <c r="G44" s="61">
        <v>27000</v>
      </c>
      <c r="H44" s="61">
        <v>27000</v>
      </c>
      <c r="I44" s="61"/>
      <c r="J44" s="61">
        <f t="shared" si="14"/>
        <v>10</v>
      </c>
      <c r="K44" s="61"/>
      <c r="L44" s="61"/>
      <c r="M44" s="61">
        <v>10</v>
      </c>
      <c r="N44" s="68"/>
    </row>
    <row r="45" spans="1:15" s="67" customFormat="1" ht="31.5" x14ac:dyDescent="0.25">
      <c r="A45" s="39">
        <v>14</v>
      </c>
      <c r="B45" s="32" t="s">
        <v>75</v>
      </c>
      <c r="C45" s="28">
        <v>4969</v>
      </c>
      <c r="D45" s="28"/>
      <c r="E45" s="29">
        <v>45627</v>
      </c>
      <c r="F45" s="29">
        <v>45778</v>
      </c>
      <c r="G45" s="61">
        <v>32000</v>
      </c>
      <c r="H45" s="61">
        <v>32000</v>
      </c>
      <c r="I45" s="69"/>
      <c r="J45" s="61">
        <f t="shared" si="14"/>
        <v>10</v>
      </c>
      <c r="K45" s="33"/>
      <c r="L45" s="33"/>
      <c r="M45" s="61">
        <v>10</v>
      </c>
      <c r="N45" s="68"/>
    </row>
    <row r="46" spans="1:15" s="67" customFormat="1" ht="15.75" x14ac:dyDescent="0.25">
      <c r="A46" s="103" t="s">
        <v>13</v>
      </c>
      <c r="B46" s="103"/>
      <c r="C46" s="28">
        <f>SUM(C32:C45)</f>
        <v>76415.010000000009</v>
      </c>
      <c r="D46" s="28"/>
      <c r="E46" s="62"/>
      <c r="F46" s="51"/>
      <c r="G46" s="61">
        <f t="shared" ref="G46:M46" si="15">SUM(G32:G45)</f>
        <v>520000</v>
      </c>
      <c r="H46" s="61">
        <f t="shared" si="15"/>
        <v>506756.1</v>
      </c>
      <c r="I46" s="61">
        <f t="shared" si="15"/>
        <v>0</v>
      </c>
      <c r="J46" s="61">
        <f t="shared" si="15"/>
        <v>387796.1</v>
      </c>
      <c r="K46" s="61">
        <f t="shared" si="15"/>
        <v>0</v>
      </c>
      <c r="L46" s="61">
        <f t="shared" si="15"/>
        <v>0</v>
      </c>
      <c r="M46" s="61">
        <f t="shared" si="15"/>
        <v>387796.1</v>
      </c>
      <c r="N46" s="68"/>
    </row>
    <row r="47" spans="1:15" ht="15.75" x14ac:dyDescent="0.25">
      <c r="A47" s="109" t="s">
        <v>42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5"/>
    </row>
    <row r="48" spans="1:15" ht="94.5" x14ac:dyDescent="0.25">
      <c r="A48" s="39">
        <v>1</v>
      </c>
      <c r="B48" s="44" t="s">
        <v>21</v>
      </c>
      <c r="C48" s="52"/>
      <c r="D48" s="52"/>
      <c r="E48" s="52"/>
      <c r="F48" s="52"/>
      <c r="G48" s="25">
        <f>H48</f>
        <v>19989.34</v>
      </c>
      <c r="H48" s="25">
        <f>I48+J48</f>
        <v>19989.34</v>
      </c>
      <c r="I48" s="37"/>
      <c r="J48" s="25">
        <f>K48+L48+M48</f>
        <v>19989.34</v>
      </c>
      <c r="K48" s="37"/>
      <c r="L48" s="25"/>
      <c r="M48" s="78">
        <v>19989.34</v>
      </c>
      <c r="N48" s="14"/>
      <c r="O48" s="12"/>
    </row>
    <row r="49" spans="1:15" ht="15.75" x14ac:dyDescent="0.25">
      <c r="A49" s="1"/>
      <c r="B49" s="50" t="s">
        <v>14</v>
      </c>
      <c r="C49" s="45"/>
      <c r="D49" s="45"/>
      <c r="E49" s="46"/>
      <c r="F49" s="46"/>
      <c r="G49" s="25">
        <f>SUM(G48)</f>
        <v>19989.34</v>
      </c>
      <c r="H49" s="25">
        <f>SUM(H48)</f>
        <v>19989.34</v>
      </c>
      <c r="I49" s="25">
        <f t="shared" ref="I49:K49" si="16">SUM(I48)</f>
        <v>0</v>
      </c>
      <c r="J49" s="25">
        <f t="shared" si="16"/>
        <v>19989.34</v>
      </c>
      <c r="K49" s="25">
        <f t="shared" si="16"/>
        <v>0</v>
      </c>
      <c r="L49" s="25">
        <f>SUM(L48)</f>
        <v>0</v>
      </c>
      <c r="M49" s="25">
        <f>SUM(M48)</f>
        <v>19989.34</v>
      </c>
      <c r="N49" s="5"/>
    </row>
    <row r="50" spans="1:15" s="67" customFormat="1" ht="19.5" x14ac:dyDescent="0.25">
      <c r="A50" s="97" t="s">
        <v>79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9"/>
      <c r="N50" s="68"/>
    </row>
    <row r="51" spans="1:15" s="67" customFormat="1" ht="15.75" x14ac:dyDescent="0.25">
      <c r="A51" s="100" t="s">
        <v>80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2"/>
      <c r="N51" s="68"/>
    </row>
    <row r="52" spans="1:15" s="67" customFormat="1" ht="31.5" x14ac:dyDescent="0.25">
      <c r="A52" s="71">
        <v>1</v>
      </c>
      <c r="B52" s="32" t="s">
        <v>81</v>
      </c>
      <c r="C52" s="39">
        <v>5750</v>
      </c>
      <c r="D52" s="45"/>
      <c r="E52" s="29">
        <v>45413</v>
      </c>
      <c r="F52" s="29">
        <v>45505</v>
      </c>
      <c r="G52" s="65">
        <v>35000</v>
      </c>
      <c r="H52" s="65">
        <f>I52+J52</f>
        <v>34500</v>
      </c>
      <c r="I52" s="65"/>
      <c r="J52" s="65">
        <f>K52+L52+M52</f>
        <v>34500</v>
      </c>
      <c r="K52" s="65"/>
      <c r="L52" s="65"/>
      <c r="M52" s="65">
        <v>34500</v>
      </c>
      <c r="N52" s="68"/>
    </row>
    <row r="53" spans="1:15" s="67" customFormat="1" ht="15.75" x14ac:dyDescent="0.25">
      <c r="A53" s="64"/>
      <c r="B53" s="63" t="s">
        <v>10</v>
      </c>
      <c r="C53" s="39">
        <f>SUM(C52)</f>
        <v>5750</v>
      </c>
      <c r="D53" s="45"/>
      <c r="E53" s="46"/>
      <c r="F53" s="46"/>
      <c r="G53" s="65">
        <f>SUM(G52)</f>
        <v>35000</v>
      </c>
      <c r="H53" s="65">
        <f>SUM(H52)</f>
        <v>34500</v>
      </c>
      <c r="I53" s="65">
        <f t="shared" ref="I53:K53" si="17">SUM(I52)</f>
        <v>0</v>
      </c>
      <c r="J53" s="65">
        <f t="shared" si="17"/>
        <v>34500</v>
      </c>
      <c r="K53" s="65">
        <f t="shared" si="17"/>
        <v>0</v>
      </c>
      <c r="L53" s="65">
        <f>SUM(L52)</f>
        <v>0</v>
      </c>
      <c r="M53" s="65">
        <f>SUM(M52)</f>
        <v>34500</v>
      </c>
      <c r="N53" s="68"/>
    </row>
    <row r="54" spans="1:15" ht="15.75" x14ac:dyDescent="0.25">
      <c r="A54" s="1"/>
      <c r="B54" s="50" t="s">
        <v>15</v>
      </c>
      <c r="C54" s="28">
        <f>C21+C27+C30+C46+C49+C53</f>
        <v>166757.01</v>
      </c>
      <c r="D54" s="28">
        <f>D21</f>
        <v>65779</v>
      </c>
      <c r="E54" s="46"/>
      <c r="F54" s="46"/>
      <c r="G54" s="25">
        <f t="shared" ref="G54:M54" si="18">G21+G27+G30+G46+G49+G53</f>
        <v>27159080.34</v>
      </c>
      <c r="H54" s="25">
        <f t="shared" si="18"/>
        <v>25814579.150000002</v>
      </c>
      <c r="I54" s="25">
        <f t="shared" si="18"/>
        <v>2157953.75</v>
      </c>
      <c r="J54" s="25">
        <f t="shared" si="18"/>
        <v>15343131.4</v>
      </c>
      <c r="K54" s="25">
        <f t="shared" si="18"/>
        <v>0</v>
      </c>
      <c r="L54" s="25">
        <f t="shared" si="18"/>
        <v>9000000</v>
      </c>
      <c r="M54" s="25">
        <f t="shared" si="18"/>
        <v>6343131.3999999994</v>
      </c>
      <c r="N54" s="5"/>
    </row>
    <row r="55" spans="1:15" ht="15.75" x14ac:dyDescent="0.25">
      <c r="A55" s="47"/>
      <c r="B55" s="53"/>
      <c r="C55" s="54"/>
      <c r="D55" s="54"/>
      <c r="E55" s="48"/>
      <c r="F55" s="48"/>
      <c r="G55" s="55"/>
      <c r="H55" s="55"/>
      <c r="I55" s="55"/>
      <c r="J55" s="55"/>
      <c r="K55" s="55"/>
      <c r="L55" s="56"/>
      <c r="M55" s="56"/>
      <c r="N55" s="5"/>
    </row>
    <row r="56" spans="1:15" ht="23.25" customHeight="1" x14ac:dyDescent="0.25">
      <c r="A56" s="110" t="s">
        <v>16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6"/>
    </row>
    <row r="57" spans="1:15" ht="47.25" customHeight="1" x14ac:dyDescent="0.25">
      <c r="A57" s="87"/>
      <c r="B57" s="87" t="s">
        <v>1</v>
      </c>
      <c r="C57" s="87" t="s">
        <v>25</v>
      </c>
      <c r="D57" s="87" t="s">
        <v>17</v>
      </c>
      <c r="E57" s="87"/>
      <c r="F57" s="87" t="s">
        <v>43</v>
      </c>
      <c r="G57" s="87" t="s">
        <v>18</v>
      </c>
      <c r="H57" s="87"/>
      <c r="I57" s="87"/>
      <c r="J57" s="87"/>
      <c r="K57" s="87"/>
      <c r="L57" s="87" t="s">
        <v>19</v>
      </c>
      <c r="M57" s="87"/>
      <c r="N57" s="7"/>
      <c r="O57" s="13"/>
    </row>
    <row r="58" spans="1:15" ht="31.5" x14ac:dyDescent="0.25">
      <c r="A58" s="87"/>
      <c r="B58" s="87"/>
      <c r="C58" s="87"/>
      <c r="D58" s="1" t="s">
        <v>24</v>
      </c>
      <c r="E58" s="1" t="s">
        <v>3</v>
      </c>
      <c r="F58" s="87"/>
      <c r="G58" s="87"/>
      <c r="H58" s="87"/>
      <c r="I58" s="87"/>
      <c r="J58" s="87"/>
      <c r="K58" s="87"/>
      <c r="L58" s="87"/>
      <c r="M58" s="87"/>
    </row>
    <row r="59" spans="1:15" ht="15.75" x14ac:dyDescent="0.25">
      <c r="A59" s="1">
        <v>1</v>
      </c>
      <c r="B59" s="1">
        <v>2</v>
      </c>
      <c r="C59" s="1">
        <v>3</v>
      </c>
      <c r="D59" s="1">
        <v>4</v>
      </c>
      <c r="E59" s="1">
        <v>5</v>
      </c>
      <c r="F59" s="1">
        <v>6</v>
      </c>
      <c r="G59" s="87">
        <v>7</v>
      </c>
      <c r="H59" s="87"/>
      <c r="I59" s="87"/>
      <c r="J59" s="87"/>
      <c r="K59" s="87"/>
      <c r="L59" s="87">
        <v>8</v>
      </c>
      <c r="M59" s="87"/>
    </row>
    <row r="60" spans="1:15" ht="65.25" customHeight="1" x14ac:dyDescent="0.25">
      <c r="A60" s="60">
        <v>1</v>
      </c>
      <c r="B60" s="26" t="s">
        <v>63</v>
      </c>
      <c r="C60" s="70">
        <v>2</v>
      </c>
      <c r="D60" s="29">
        <v>45047</v>
      </c>
      <c r="E60" s="29">
        <v>45323</v>
      </c>
      <c r="F60" s="42">
        <f t="shared" ref="F60:F67" si="19">G11/D11</f>
        <v>445.18736842105261</v>
      </c>
      <c r="G60" s="94" t="s">
        <v>65</v>
      </c>
      <c r="H60" s="95"/>
      <c r="I60" s="95"/>
      <c r="J60" s="95"/>
      <c r="K60" s="96"/>
      <c r="L60" s="94" t="s">
        <v>64</v>
      </c>
      <c r="M60" s="96"/>
    </row>
    <row r="61" spans="1:15" ht="125.25" customHeight="1" x14ac:dyDescent="0.25">
      <c r="A61" s="60">
        <v>2</v>
      </c>
      <c r="B61" s="32" t="s">
        <v>44</v>
      </c>
      <c r="C61" s="49">
        <v>3.5</v>
      </c>
      <c r="D61" s="29">
        <v>45231</v>
      </c>
      <c r="E61" s="29">
        <v>45352</v>
      </c>
      <c r="F61" s="42">
        <f t="shared" si="19"/>
        <v>226.86946710640512</v>
      </c>
      <c r="G61" s="94" t="s">
        <v>27</v>
      </c>
      <c r="H61" s="95"/>
      <c r="I61" s="95"/>
      <c r="J61" s="95"/>
      <c r="K61" s="96"/>
      <c r="L61" s="87" t="s">
        <v>83</v>
      </c>
      <c r="M61" s="87"/>
    </row>
    <row r="62" spans="1:15" ht="126" customHeight="1" x14ac:dyDescent="0.25">
      <c r="A62" s="60">
        <v>3</v>
      </c>
      <c r="B62" s="32" t="s">
        <v>45</v>
      </c>
      <c r="C62" s="49">
        <v>4</v>
      </c>
      <c r="D62" s="29">
        <v>45231</v>
      </c>
      <c r="E62" s="29">
        <v>45352</v>
      </c>
      <c r="F62" s="42">
        <f t="shared" si="19"/>
        <v>382.688450192875</v>
      </c>
      <c r="G62" s="91" t="s">
        <v>28</v>
      </c>
      <c r="H62" s="92"/>
      <c r="I62" s="92"/>
      <c r="J62" s="92"/>
      <c r="K62" s="93"/>
      <c r="L62" s="87" t="s">
        <v>20</v>
      </c>
      <c r="M62" s="87"/>
    </row>
    <row r="63" spans="1:15" ht="267" customHeight="1" x14ac:dyDescent="0.25">
      <c r="A63" s="60">
        <v>4</v>
      </c>
      <c r="B63" s="26" t="s">
        <v>46</v>
      </c>
      <c r="C63" s="49">
        <v>3</v>
      </c>
      <c r="D63" s="29">
        <v>45261</v>
      </c>
      <c r="E63" s="29">
        <v>45352</v>
      </c>
      <c r="F63" s="42">
        <f t="shared" si="19"/>
        <v>291.16364236225667</v>
      </c>
      <c r="G63" s="91" t="s">
        <v>59</v>
      </c>
      <c r="H63" s="92"/>
      <c r="I63" s="92"/>
      <c r="J63" s="92"/>
      <c r="K63" s="93"/>
      <c r="L63" s="87" t="s">
        <v>58</v>
      </c>
      <c r="M63" s="87"/>
    </row>
    <row r="64" spans="1:15" ht="141.75" customHeight="1" x14ac:dyDescent="0.25">
      <c r="A64" s="60">
        <v>5</v>
      </c>
      <c r="B64" s="26" t="s">
        <v>47</v>
      </c>
      <c r="C64" s="59">
        <v>3.5</v>
      </c>
      <c r="D64" s="29">
        <v>45323</v>
      </c>
      <c r="E64" s="29">
        <v>45413</v>
      </c>
      <c r="F64" s="42">
        <f t="shared" si="19"/>
        <v>187.95176288260365</v>
      </c>
      <c r="G64" s="91" t="s">
        <v>60</v>
      </c>
      <c r="H64" s="92"/>
      <c r="I64" s="92"/>
      <c r="J64" s="92"/>
      <c r="K64" s="93"/>
      <c r="L64" s="87" t="s">
        <v>84</v>
      </c>
      <c r="M64" s="87"/>
    </row>
    <row r="65" spans="1:14" ht="125.25" customHeight="1" x14ac:dyDescent="0.25">
      <c r="A65" s="60">
        <v>6</v>
      </c>
      <c r="B65" s="32" t="s">
        <v>51</v>
      </c>
      <c r="C65" s="59">
        <v>4.5</v>
      </c>
      <c r="D65" s="29">
        <v>45352</v>
      </c>
      <c r="E65" s="29">
        <v>45474</v>
      </c>
      <c r="F65" s="42">
        <f t="shared" si="19"/>
        <v>380.47305660377356</v>
      </c>
      <c r="G65" s="91" t="s">
        <v>26</v>
      </c>
      <c r="H65" s="92"/>
      <c r="I65" s="92"/>
      <c r="J65" s="92"/>
      <c r="K65" s="93"/>
      <c r="L65" s="87" t="s">
        <v>82</v>
      </c>
      <c r="M65" s="87"/>
    </row>
    <row r="66" spans="1:14" s="67" customFormat="1" ht="125.25" customHeight="1" x14ac:dyDescent="0.25">
      <c r="A66" s="77">
        <v>7</v>
      </c>
      <c r="B66" s="26" t="s">
        <v>50</v>
      </c>
      <c r="C66" s="59">
        <v>4.5</v>
      </c>
      <c r="D66" s="29">
        <v>45352</v>
      </c>
      <c r="E66" s="29">
        <v>45474</v>
      </c>
      <c r="F66" s="42">
        <f t="shared" si="19"/>
        <v>226.14147909967846</v>
      </c>
      <c r="G66" s="91" t="s">
        <v>29</v>
      </c>
      <c r="H66" s="92"/>
      <c r="I66" s="92"/>
      <c r="J66" s="92"/>
      <c r="K66" s="93"/>
      <c r="L66" s="87" t="s">
        <v>20</v>
      </c>
      <c r="M66" s="87"/>
      <c r="N66" s="4"/>
    </row>
    <row r="67" spans="1:14" ht="204.75" customHeight="1" x14ac:dyDescent="0.25">
      <c r="A67" s="60">
        <v>8</v>
      </c>
      <c r="B67" s="32" t="s">
        <v>52</v>
      </c>
      <c r="C67" s="59">
        <v>6</v>
      </c>
      <c r="D67" s="29">
        <v>45383</v>
      </c>
      <c r="E67" s="29">
        <v>45536</v>
      </c>
      <c r="F67" s="42">
        <f t="shared" si="19"/>
        <v>334.24284351145036</v>
      </c>
      <c r="G67" s="88" t="s">
        <v>61</v>
      </c>
      <c r="H67" s="89"/>
      <c r="I67" s="89"/>
      <c r="J67" s="89"/>
      <c r="K67" s="90"/>
      <c r="L67" s="87" t="s">
        <v>82</v>
      </c>
      <c r="M67" s="87"/>
    </row>
    <row r="68" spans="1:14" s="67" customFormat="1" ht="187.5" customHeight="1" x14ac:dyDescent="0.25">
      <c r="A68" s="79">
        <v>9</v>
      </c>
      <c r="B68" s="32" t="s">
        <v>48</v>
      </c>
      <c r="C68" s="59">
        <v>3</v>
      </c>
      <c r="D68" s="29">
        <v>45444</v>
      </c>
      <c r="E68" s="29">
        <v>45505</v>
      </c>
      <c r="F68" s="42">
        <f t="shared" ref="F68:F69" si="20">G19/D19</f>
        <v>132.77917463787921</v>
      </c>
      <c r="G68" s="88" t="s">
        <v>62</v>
      </c>
      <c r="H68" s="89"/>
      <c r="I68" s="89"/>
      <c r="J68" s="89"/>
      <c r="K68" s="90"/>
      <c r="L68" s="87" t="s">
        <v>83</v>
      </c>
      <c r="M68" s="87"/>
      <c r="N68" s="4"/>
    </row>
    <row r="69" spans="1:14" ht="159.75" customHeight="1" x14ac:dyDescent="0.25">
      <c r="A69" s="60">
        <v>10</v>
      </c>
      <c r="B69" s="32" t="s">
        <v>54</v>
      </c>
      <c r="C69" s="59">
        <v>3.5</v>
      </c>
      <c r="D69" s="29">
        <v>45474</v>
      </c>
      <c r="E69" s="29">
        <v>45566</v>
      </c>
      <c r="F69" s="42">
        <f t="shared" si="20"/>
        <v>274.66892419901018</v>
      </c>
      <c r="G69" s="91" t="s">
        <v>30</v>
      </c>
      <c r="H69" s="92"/>
      <c r="I69" s="92"/>
      <c r="J69" s="92"/>
      <c r="K69" s="93"/>
      <c r="L69" s="87" t="s">
        <v>20</v>
      </c>
      <c r="M69" s="87"/>
    </row>
  </sheetData>
  <mergeCells count="58">
    <mergeCell ref="E5:E7"/>
    <mergeCell ref="A2:M2"/>
    <mergeCell ref="A4:A7"/>
    <mergeCell ref="B4:B7"/>
    <mergeCell ref="C4:C7"/>
    <mergeCell ref="D4:D7"/>
    <mergeCell ref="F5:F7"/>
    <mergeCell ref="G5:G7"/>
    <mergeCell ref="H5:H7"/>
    <mergeCell ref="J5:J7"/>
    <mergeCell ref="E4:F4"/>
    <mergeCell ref="G4:H4"/>
    <mergeCell ref="I4:I7"/>
    <mergeCell ref="J4:M4"/>
    <mergeCell ref="K5:M5"/>
    <mergeCell ref="K6:K7"/>
    <mergeCell ref="L6:M6"/>
    <mergeCell ref="G63:K63"/>
    <mergeCell ref="L63:M63"/>
    <mergeCell ref="A28:M28"/>
    <mergeCell ref="L57:M58"/>
    <mergeCell ref="G59:K59"/>
    <mergeCell ref="A30:B30"/>
    <mergeCell ref="G57:K58"/>
    <mergeCell ref="A46:B46"/>
    <mergeCell ref="A47:M47"/>
    <mergeCell ref="A57:A58"/>
    <mergeCell ref="B57:B58"/>
    <mergeCell ref="C57:C58"/>
    <mergeCell ref="D57:E57"/>
    <mergeCell ref="A56:M56"/>
    <mergeCell ref="F57:F58"/>
    <mergeCell ref="G61:K61"/>
    <mergeCell ref="L59:M59"/>
    <mergeCell ref="G60:K60"/>
    <mergeCell ref="L60:M60"/>
    <mergeCell ref="L62:M62"/>
    <mergeCell ref="A9:M9"/>
    <mergeCell ref="A50:M50"/>
    <mergeCell ref="A51:M51"/>
    <mergeCell ref="A27:B27"/>
    <mergeCell ref="A10:M10"/>
    <mergeCell ref="L61:M61"/>
    <mergeCell ref="G62:K62"/>
    <mergeCell ref="A22:M22"/>
    <mergeCell ref="A31:M31"/>
    <mergeCell ref="L69:M69"/>
    <mergeCell ref="G67:K67"/>
    <mergeCell ref="L67:M67"/>
    <mergeCell ref="G64:K64"/>
    <mergeCell ref="L64:M64"/>
    <mergeCell ref="G69:K69"/>
    <mergeCell ref="G66:K66"/>
    <mergeCell ref="L66:M66"/>
    <mergeCell ref="G65:K65"/>
    <mergeCell ref="L65:M65"/>
    <mergeCell ref="G68:K68"/>
    <mergeCell ref="L68:M68"/>
  </mergeCells>
  <printOptions horizontalCentered="1"/>
  <pageMargins left="0.31496062992125984" right="0.31496062992125984" top="0.78740157480314965" bottom="0.19685039370078741" header="0.31496062992125984" footer="0.31496062992125984"/>
  <pageSetup paperSize="9" scale="65" fitToHeight="0" orientation="landscape" r:id="rId1"/>
  <rowBreaks count="2" manualBreakCount="2">
    <brk id="21" max="12" man="1"/>
    <brk id="4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Новополоцк 2024</vt:lpstr>
      <vt:lpstr>'Новополоцк 2024'!Область_печати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Вашило</dc:creator>
  <cp:lastModifiedBy>RePack by Diakov</cp:lastModifiedBy>
  <cp:lastPrinted>2024-01-15T11:56:54Z</cp:lastPrinted>
  <dcterms:created xsi:type="dcterms:W3CDTF">2023-01-06T06:15:08Z</dcterms:created>
  <dcterms:modified xsi:type="dcterms:W3CDTF">2024-01-17T14:17:18Z</dcterms:modified>
</cp:coreProperties>
</file>